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<sst xmlns="http://schemas.openxmlformats.org/spreadsheetml/2006/main" count="171" uniqueCount="123">
  <si>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</si>
  <si>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</si>
  <si>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</si>
  <si>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</si>
  <si>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</si>
  <si>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</si>
  <si>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</si>
  <si>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</si>
  <si>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</si>
  <si>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</si>
  <si>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</si>
  <si>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</si>
  <si>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</si>
  <si>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</si>
  <si>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</si>
  <si>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</si>
  <si>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</si>
  <si>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</si>
  <si>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</si>
  <si>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</si>
  <si>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</si>
  <si>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</si>
  <si>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</si>
  <si>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</si>
  <si>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</si>
  <si>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</si>
  <si>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</si>
  <si>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</si>
  <si>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</si>
  <si>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</si>
  <si>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</si>
  <si>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</si>
  <si>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</si>
  <si>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</si>
  <si>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</si>
  <si>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</si>
  <si>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</si>
  <si>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</si>
  <si>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</si>
  <si>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</si>
  <si>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</si>
  <si>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</si>
  <si>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</si>
  <si>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</si>
  <si>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</si>
  <si>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</si>
  <si>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</si>
  <si>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</si>
  <si>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</si>
  <si>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</si>
  <si>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</si>
  <si>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</si>
  <si>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</si>
  <si>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</si>
  <si>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</si>
  <si>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</si>
  <si>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</si>
  <si>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</si>
  <si>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</si>
  <si>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</si>
  <si>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</si>
  <si>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</si>
  <si>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</si>
  <si>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</si>
  <si>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</si>
  <si>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</si>
  <si>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</si>
  <si>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</si>
  <si>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</si>
  <si>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</si>
  <si>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</si>
  <si>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</si>
  <si>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</si>
  <si>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</si>
  <si>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</si>
  <si>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</si>
  <si>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</si>
  <si>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</si>
  <si>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</si>
  <si>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</si>
  <si>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</si>
  <si>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</si>
  <si>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</si>
  <si>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</si>
  <si>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</si>
  <si>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</si>
  <si>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</si>
  <si>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</si>
  <si>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</si>
  <si>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</si>
  <si>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</si>
  <si>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</si>
  <si>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</si>
  <si>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</si>
  <si>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</si>
  <si>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</si>
  <si>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</si>
  <si>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</si>
  <si>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</si>
  <si>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</si>
  <si>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</si>
  <si>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</si>
  <si>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</si>
  <si>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</si>
  <si>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</si>
  <si>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</si>
  <si>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</si>
  <si>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</si>
  <si>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</si>
  <si>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</si>
  <si>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</si>
  <si>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</si>
  <si>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</si>
  <si>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</si>
  <si>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</si>
  <si>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</si>
  <si>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</si>
  <si>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</si>
  <si>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</si>
  <si>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</si>
  <si>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</si>
  <si>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</si>
  <si>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02.12.2015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</si>
</sst>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24197678"/>
        <c:axId val="16452511"/>
      </c:bar3D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52511"/>
        <c:crosses val="autoZero"/>
        <c:auto val="1"/>
        <c:lblOffset val="100"/>
        <c:tickLblSkip val="1"/>
        <c:noMultiLvlLbl val="0"/>
      </c:catAx>
      <c:valAx>
        <c:axId val="16452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97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13854872"/>
        <c:axId val="57584985"/>
      </c:bar3D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84985"/>
        <c:crosses val="autoZero"/>
        <c:auto val="1"/>
        <c:lblOffset val="100"/>
        <c:tickLblSkip val="1"/>
        <c:noMultiLvlLbl val="0"/>
      </c:catAx>
      <c:valAx>
        <c:axId val="57584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8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48502818"/>
        <c:axId val="33872179"/>
      </c:bar3D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72179"/>
        <c:crosses val="autoZero"/>
        <c:auto val="1"/>
        <c:lblOffset val="100"/>
        <c:tickLblSkip val="1"/>
        <c:noMultiLvlLbl val="0"/>
      </c:catAx>
      <c:valAx>
        <c:axId val="3387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2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36414156"/>
        <c:axId val="59291949"/>
      </c:bar3D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91949"/>
        <c:crosses val="autoZero"/>
        <c:auto val="1"/>
        <c:lblOffset val="100"/>
        <c:tickLblSkip val="1"/>
        <c:noMultiLvlLbl val="0"/>
      </c:catAx>
      <c:valAx>
        <c:axId val="59291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4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63865494"/>
        <c:axId val="37918535"/>
      </c:bar3D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18535"/>
        <c:crosses val="autoZero"/>
        <c:auto val="1"/>
        <c:lblOffset val="100"/>
        <c:tickLblSkip val="2"/>
        <c:noMultiLvlLbl val="0"/>
      </c:catAx>
      <c:valAx>
        <c:axId val="37918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5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5722496"/>
        <c:axId val="51502465"/>
      </c:bar3D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60869002"/>
        <c:axId val="10950107"/>
      </c:bar3D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9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31442100"/>
        <c:axId val="14543445"/>
      </c:bar3D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21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63782142"/>
        <c:axId val="37168367"/>
      </c:bar3D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2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</f>
        <v>364933.0999999999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+0.7+295+14663+591.5+188.4+93.9+0.1</f>
        <v>308636.9000000001</v>
      </c>
      <c r="E6" s="3">
        <f>D6/D149*100</f>
        <v>35.92224607142375</v>
      </c>
      <c r="F6" s="3" t="e">
        <f>D6/B6*100</f>
        <v>#DIV/0!</v>
      </c>
      <c r="G6" s="3">
        <f aca="true" t="shared" si="0" ref="G6:G43">D6/C6*100</f>
        <v>84.57355608466322</v>
      </c>
      <c r="H6" s="3">
        <f>B6-D6</f>
        <v>-308636.9000000001</v>
      </c>
      <c r="I6" s="3">
        <f aca="true" t="shared" si="1" ref="I6:I43">C6-D6</f>
        <v>56296.19999999984</v>
      </c>
    </row>
    <row r="7" spans="1:9" s="44" customFormat="1" ht="18.75">
      <c r="A7" s="116" t="s">
        <v>105</v>
      </c>
      <c r="B7" s="109"/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</f>
        <v>154161.70000000007</v>
      </c>
      <c r="E7" s="107">
        <f>D7/D6*100</f>
        <v>49.949212164844845</v>
      </c>
      <c r="F7" s="107" t="e">
        <f>D7/B7*100</f>
        <v>#DIV/0!</v>
      </c>
      <c r="G7" s="107">
        <f>D7/C7*100</f>
        <v>85.4424630391709</v>
      </c>
      <c r="H7" s="107">
        <f>B7-D7</f>
        <v>-154161.70000000007</v>
      </c>
      <c r="I7" s="107">
        <f t="shared" si="1"/>
        <v>26265.79999999993</v>
      </c>
    </row>
    <row r="8" spans="1:9" ht="18">
      <c r="A8" s="29" t="s">
        <v>3</v>
      </c>
      <c r="B8" s="49"/>
      <c r="C8" s="50">
        <f>251964.7+23254.2+21.4+203.6-151.3+7.2</f>
        <v>275299.80000000005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</f>
        <v>245662.59999999995</v>
      </c>
      <c r="E8" s="1">
        <f>D8/D6*100</f>
        <v>79.59599127648052</v>
      </c>
      <c r="F8" s="1" t="e">
        <f>D8/B8*100</f>
        <v>#DIV/0!</v>
      </c>
      <c r="G8" s="1">
        <f t="shared" si="0"/>
        <v>89.23457263681264</v>
      </c>
      <c r="H8" s="1">
        <f>B8-D8</f>
        <v>-245662.59999999995</v>
      </c>
      <c r="I8" s="1">
        <f t="shared" si="1"/>
        <v>29637.2000000001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</f>
        <v>33.6</v>
      </c>
      <c r="E9" s="12">
        <f>D9/D6*100</f>
        <v>0.010886579018905385</v>
      </c>
      <c r="F9" s="134" t="e">
        <f>D9/B9*100</f>
        <v>#DIV/0!</v>
      </c>
      <c r="G9" s="1">
        <f t="shared" si="0"/>
        <v>74.3362831858407</v>
      </c>
      <c r="H9" s="1">
        <f aca="true" t="shared" si="2" ref="H9:H43">B9-D9</f>
        <v>-33.6</v>
      </c>
      <c r="I9" s="1">
        <f t="shared" si="1"/>
        <v>11.600000000000001</v>
      </c>
    </row>
    <row r="10" spans="1:9" ht="18">
      <c r="A10" s="29" t="s">
        <v>1</v>
      </c>
      <c r="B10" s="49"/>
      <c r="C10" s="50">
        <f>21498.1+611.5-31.9</f>
        <v>22077.699999999997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</f>
        <v>16940.1</v>
      </c>
      <c r="E10" s="1">
        <f>D10/D6*100</f>
        <v>5.488682655897591</v>
      </c>
      <c r="F10" s="1" t="e">
        <f aca="true" t="shared" si="3" ref="F10:F41">D10/B10*100</f>
        <v>#DIV/0!</v>
      </c>
      <c r="G10" s="1">
        <f t="shared" si="0"/>
        <v>76.72946004339221</v>
      </c>
      <c r="H10" s="1">
        <f t="shared" si="2"/>
        <v>-16940.1</v>
      </c>
      <c r="I10" s="1">
        <f t="shared" si="1"/>
        <v>5137.5999999999985</v>
      </c>
    </row>
    <row r="11" spans="1:9" ht="18">
      <c r="A11" s="29" t="s">
        <v>0</v>
      </c>
      <c r="B11" s="49"/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</f>
        <v>42662.50000000002</v>
      </c>
      <c r="E11" s="1">
        <f>D11/D6*100</f>
        <v>13.82287730339438</v>
      </c>
      <c r="F11" s="1" t="e">
        <f t="shared" si="3"/>
        <v>#DIV/0!</v>
      </c>
      <c r="G11" s="1">
        <f t="shared" si="0"/>
        <v>69.42670183906516</v>
      </c>
      <c r="H11" s="1">
        <f t="shared" si="2"/>
        <v>-42662.50000000002</v>
      </c>
      <c r="I11" s="1">
        <f t="shared" si="1"/>
        <v>18787.199999999975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</f>
        <v>225.79999999999995</v>
      </c>
      <c r="E12" s="1">
        <f>D12/D6*100</f>
        <v>0.07316040304966771</v>
      </c>
      <c r="F12" s="1" t="e">
        <f t="shared" si="3"/>
        <v>#DIV/0!</v>
      </c>
      <c r="G12" s="1">
        <f t="shared" si="0"/>
        <v>82.19876228613032</v>
      </c>
      <c r="H12" s="1">
        <f t="shared" si="2"/>
        <v>-225.79999999999995</v>
      </c>
      <c r="I12" s="1">
        <f t="shared" si="1"/>
        <v>48.900000000000034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5785.999999999881</v>
      </c>
      <c r="D13" s="50">
        <f>D6-D8-D9-D10-D11-D12</f>
        <v>3112.300000000115</v>
      </c>
      <c r="E13" s="1">
        <f>D13/D6*100</f>
        <v>1.0084017821589428</v>
      </c>
      <c r="F13" s="1" t="e">
        <f t="shared" si="3"/>
        <v>#DIV/0!</v>
      </c>
      <c r="G13" s="1">
        <f t="shared" si="0"/>
        <v>53.79018320083267</v>
      </c>
      <c r="H13" s="1">
        <f t="shared" si="2"/>
        <v>-3112.300000000115</v>
      </c>
      <c r="I13" s="1">
        <f t="shared" si="1"/>
        <v>2673.699999999766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</f>
        <v>214293.89999999994</v>
      </c>
      <c r="E18" s="3">
        <f>D18/D149*100</f>
        <v>24.941665132733867</v>
      </c>
      <c r="F18" s="3" t="e">
        <f>D18/B18*100</f>
        <v>#DIV/0!</v>
      </c>
      <c r="G18" s="3">
        <f t="shared" si="0"/>
        <v>87.52323434308529</v>
      </c>
      <c r="H18" s="3">
        <f>B18-D18</f>
        <v>-214293.89999999994</v>
      </c>
      <c r="I18" s="3">
        <f t="shared" si="1"/>
        <v>30548.40000000008</v>
      </c>
    </row>
    <row r="19" spans="1:9" s="44" customFormat="1" ht="18.75">
      <c r="A19" s="116" t="s">
        <v>106</v>
      </c>
      <c r="B19" s="109"/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</f>
        <v>177959.89999999997</v>
      </c>
      <c r="E19" s="107">
        <f>D19/D18*100</f>
        <v>83.04478102269827</v>
      </c>
      <c r="F19" s="107" t="e">
        <f t="shared" si="3"/>
        <v>#DIV/0!</v>
      </c>
      <c r="G19" s="107">
        <f t="shared" si="0"/>
        <v>92.51182000836951</v>
      </c>
      <c r="H19" s="107">
        <f t="shared" si="2"/>
        <v>-177959.89999999997</v>
      </c>
      <c r="I19" s="107">
        <f t="shared" si="1"/>
        <v>14404.600000000035</v>
      </c>
    </row>
    <row r="20" spans="1:9" ht="18">
      <c r="A20" s="29" t="s">
        <v>5</v>
      </c>
      <c r="B20" s="49"/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</f>
        <v>172340.60000000003</v>
      </c>
      <c r="E20" s="1">
        <f>D20/D18*100</f>
        <v>80.42254119225983</v>
      </c>
      <c r="F20" s="1" t="e">
        <f t="shared" si="3"/>
        <v>#DIV/0!</v>
      </c>
      <c r="G20" s="1">
        <f t="shared" si="0"/>
        <v>90.28972348933938</v>
      </c>
      <c r="H20" s="1">
        <f t="shared" si="2"/>
        <v>-172340.60000000003</v>
      </c>
      <c r="I20" s="1">
        <f t="shared" si="1"/>
        <v>18534.49999999997</v>
      </c>
    </row>
    <row r="21" spans="1:9" ht="18">
      <c r="A21" s="29" t="s">
        <v>2</v>
      </c>
      <c r="B21" s="49"/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</f>
        <v>11645.8</v>
      </c>
      <c r="E21" s="1">
        <f>D21/D18*100</f>
        <v>5.43449906880224</v>
      </c>
      <c r="F21" s="1" t="e">
        <f t="shared" si="3"/>
        <v>#DIV/0!</v>
      </c>
      <c r="G21" s="1">
        <f t="shared" si="0"/>
        <v>87.4348694385633</v>
      </c>
      <c r="H21" s="1">
        <f t="shared" si="2"/>
        <v>-11645.8</v>
      </c>
      <c r="I21" s="1">
        <f t="shared" si="1"/>
        <v>1673.6000000000004</v>
      </c>
    </row>
    <row r="22" spans="1:9" ht="18">
      <c r="A22" s="29" t="s">
        <v>1</v>
      </c>
      <c r="B22" s="49"/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</f>
        <v>3141.699999999999</v>
      </c>
      <c r="E22" s="1">
        <f>D22/D18*100</f>
        <v>1.4660706627673488</v>
      </c>
      <c r="F22" s="1" t="e">
        <f t="shared" si="3"/>
        <v>#DIV/0!</v>
      </c>
      <c r="G22" s="1">
        <f t="shared" si="0"/>
        <v>93.03778725420513</v>
      </c>
      <c r="H22" s="1">
        <f t="shared" si="2"/>
        <v>-3141.699999999999</v>
      </c>
      <c r="I22" s="1">
        <f t="shared" si="1"/>
        <v>235.10000000000127</v>
      </c>
    </row>
    <row r="23" spans="1:9" ht="18">
      <c r="A23" s="29" t="s">
        <v>0</v>
      </c>
      <c r="B23" s="49"/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</f>
        <v>17190.3</v>
      </c>
      <c r="E23" s="1">
        <f>D23/D18*100</f>
        <v>8.021833565957783</v>
      </c>
      <c r="F23" s="1" t="e">
        <f t="shared" si="3"/>
        <v>#DIV/0!</v>
      </c>
      <c r="G23" s="1">
        <f t="shared" si="0"/>
        <v>67.08933380166256</v>
      </c>
      <c r="H23" s="1">
        <f t="shared" si="2"/>
        <v>-17190.3</v>
      </c>
      <c r="I23" s="1">
        <f t="shared" si="1"/>
        <v>8432.7</v>
      </c>
    </row>
    <row r="24" spans="1:9" ht="18">
      <c r="A24" s="29" t="s">
        <v>15</v>
      </c>
      <c r="B24" s="49"/>
      <c r="C24" s="50">
        <f>1528.1-5.9-42</f>
        <v>1480.1999999999998</v>
      </c>
      <c r="D24" s="51">
        <f>111+58.1+166.1+55.7+24.9+10.1-0.1+89.8+44.2+0.1+106.9+106.7+78.8+27.8+48.4+56.6+13.9-0.2+32.5+28.8+69.2+0.1+9.8+112.6+3.1-0.1</f>
        <v>1254.7999999999995</v>
      </c>
      <c r="E24" s="1">
        <f>D24/D18*100</f>
        <v>0.5855509652864593</v>
      </c>
      <c r="F24" s="1" t="e">
        <f t="shared" si="3"/>
        <v>#DIV/0!</v>
      </c>
      <c r="G24" s="1">
        <f t="shared" si="0"/>
        <v>84.77232806377513</v>
      </c>
      <c r="H24" s="1">
        <f t="shared" si="2"/>
        <v>-1254.7999999999995</v>
      </c>
      <c r="I24" s="1">
        <f t="shared" si="1"/>
        <v>225.40000000000032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10167.800000000007</v>
      </c>
      <c r="D25" s="50">
        <f>D18-D20-D21-D22-D23-D24</f>
        <v>8720.699999999903</v>
      </c>
      <c r="E25" s="1">
        <f>D25/D18*100</f>
        <v>4.06950454492634</v>
      </c>
      <c r="F25" s="1" t="e">
        <f t="shared" si="3"/>
        <v>#DIV/0!</v>
      </c>
      <c r="G25" s="1">
        <f t="shared" si="0"/>
        <v>85.76781604673475</v>
      </c>
      <c r="H25" s="1">
        <f t="shared" si="2"/>
        <v>-8720.699999999903</v>
      </c>
      <c r="I25" s="1">
        <f t="shared" si="1"/>
        <v>1447.100000000104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</f>
        <v>45320.99999999999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</f>
        <v>39484.19999999999</v>
      </c>
      <c r="E33" s="3">
        <f>D33/D149*100</f>
        <v>4.595565690082128</v>
      </c>
      <c r="F33" s="3" t="e">
        <f>D33/B33*100</f>
        <v>#DIV/0!</v>
      </c>
      <c r="G33" s="3">
        <f t="shared" si="0"/>
        <v>87.12120209174554</v>
      </c>
      <c r="H33" s="3">
        <f t="shared" si="2"/>
        <v>-39484.19999999999</v>
      </c>
      <c r="I33" s="3">
        <f t="shared" si="1"/>
        <v>5836.800000000003</v>
      </c>
    </row>
    <row r="34" spans="1:9" ht="18">
      <c r="A34" s="29" t="s">
        <v>3</v>
      </c>
      <c r="B34" s="49"/>
      <c r="C34" s="50">
        <f>29626.4+2544.6+5.7</f>
        <v>32176.7</v>
      </c>
      <c r="D34" s="51">
        <f>1216.2+1064.6-0.1+1185.2+1240.8+0.1+1202.8+1206.8+1191.1+1224.7+5.8+1196.2+1414.6+52.8+4003.5+27.3+1811.7+0.1+103.5+404.5+5.7+308.6+119.4+352.5+1116.3+2.5+53.9+1234.5+1590.9-0.1+1357.7+21.1+1376.1+1.5+1409.1+1387.8</f>
        <v>28889.7</v>
      </c>
      <c r="E34" s="1">
        <f>D34/D33*100</f>
        <v>73.16774811190301</v>
      </c>
      <c r="F34" s="1" t="e">
        <f t="shared" si="3"/>
        <v>#DIV/0!</v>
      </c>
      <c r="G34" s="1">
        <f t="shared" si="0"/>
        <v>89.78453352892</v>
      </c>
      <c r="H34" s="1">
        <f t="shared" si="2"/>
        <v>-28889.7</v>
      </c>
      <c r="I34" s="1">
        <f t="shared" si="1"/>
        <v>3287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</f>
        <v>2928.2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</f>
        <v>1514.8000000000004</v>
      </c>
      <c r="E36" s="1">
        <f>D36/D33*100</f>
        <v>3.8364712973797137</v>
      </c>
      <c r="F36" s="1" t="e">
        <f t="shared" si="3"/>
        <v>#DIV/0!</v>
      </c>
      <c r="G36" s="1">
        <f t="shared" si="0"/>
        <v>51.731439109350475</v>
      </c>
      <c r="H36" s="1">
        <f t="shared" si="2"/>
        <v>-1514.8000000000004</v>
      </c>
      <c r="I36" s="1">
        <f t="shared" si="1"/>
        <v>1413.3999999999994</v>
      </c>
    </row>
    <row r="37" spans="1:9" s="44" customFormat="1" ht="18.75">
      <c r="A37" s="23" t="s">
        <v>7</v>
      </c>
      <c r="B37" s="58"/>
      <c r="C37" s="59">
        <f>493.5+22+99.9+37.1+54</f>
        <v>706.5</v>
      </c>
      <c r="D37" s="60">
        <f>19+12.3+0.1+11.9+3.2+10.7+22.4+14.8+37.3+30.8+8.3+7.2+2+25.1+13.4+51+75.3+5+2.8+24.5+38+3.4+3+54.3+34.4+35.4+45.5+2+1</f>
        <v>594.1</v>
      </c>
      <c r="E37" s="19">
        <f>D37/D33*100</f>
        <v>1.5046524939089565</v>
      </c>
      <c r="F37" s="19" t="e">
        <f t="shared" si="3"/>
        <v>#DIV/0!</v>
      </c>
      <c r="G37" s="19">
        <f t="shared" si="0"/>
        <v>84.09058740268932</v>
      </c>
      <c r="H37" s="19">
        <f t="shared" si="2"/>
        <v>-594.1</v>
      </c>
      <c r="I37" s="19">
        <f t="shared" si="1"/>
        <v>112.39999999999998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</f>
        <v>71.2</v>
      </c>
      <c r="E38" s="1">
        <f>D38/D33*100</f>
        <v>0.18032529467483202</v>
      </c>
      <c r="F38" s="1" t="e">
        <f t="shared" si="3"/>
        <v>#DIV/0!</v>
      </c>
      <c r="G38" s="1">
        <f t="shared" si="0"/>
        <v>95.44235924932977</v>
      </c>
      <c r="H38" s="1">
        <f t="shared" si="2"/>
        <v>-71.2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9434.99999999999</v>
      </c>
      <c r="D39" s="49">
        <f>D33-D34-D36-D37-D35-D38</f>
        <v>8414.399999999987</v>
      </c>
      <c r="E39" s="1">
        <f>D39/D33*100</f>
        <v>21.310802802133484</v>
      </c>
      <c r="F39" s="1" t="e">
        <f t="shared" si="3"/>
        <v>#DIV/0!</v>
      </c>
      <c r="G39" s="1">
        <f t="shared" si="0"/>
        <v>89.18282988871219</v>
      </c>
      <c r="H39" s="1">
        <f>B39-D39</f>
        <v>-8414.399999999987</v>
      </c>
      <c r="I39" s="1">
        <f t="shared" si="1"/>
        <v>1020.600000000004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</f>
        <v>767.9</v>
      </c>
      <c r="D43" s="54">
        <f>17.7+12.2+11.2+51.1+0.8+30+0.1+18.9+27.3+43.7+9+5.4+5.6+7.8+24.4+6.4-0.1+26.1+70.2+6+6+27.3+26.1+5.1+3+1+25.2+2+11+3.6+29+1+5+4.7+31.3+9.4+0.5+9.7+28.7+7.4+0.1+1.9+2.3+1+0.1+27.3</f>
        <v>643.5</v>
      </c>
      <c r="E43" s="3">
        <f>D43/D149*100</f>
        <v>0.07489695932975343</v>
      </c>
      <c r="F43" s="3" t="e">
        <f>D43/B43*100</f>
        <v>#DIV/0!</v>
      </c>
      <c r="G43" s="3">
        <f t="shared" si="0"/>
        <v>83.79997395494205</v>
      </c>
      <c r="H43" s="3">
        <f t="shared" si="2"/>
        <v>-643.5</v>
      </c>
      <c r="I43" s="3">
        <f t="shared" si="1"/>
        <v>124.39999999999998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</f>
        <v>6598.299999999997</v>
      </c>
      <c r="E45" s="3">
        <f>D45/D149*100</f>
        <v>0.7679760788586043</v>
      </c>
      <c r="F45" s="3" t="e">
        <f>D45/B45*100</f>
        <v>#DIV/0!</v>
      </c>
      <c r="G45" s="3">
        <f aca="true" t="shared" si="4" ref="G45:G75">D45/C45*100</f>
        <v>87.62217146499516</v>
      </c>
      <c r="H45" s="3">
        <f>B45-D45</f>
        <v>-6598.299999999997</v>
      </c>
      <c r="I45" s="3">
        <f aca="true" t="shared" si="5" ref="I45:I76">C45-D45</f>
        <v>932.100000000004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</f>
        <v>5839.7</v>
      </c>
      <c r="E46" s="1">
        <f>D46/D45*100</f>
        <v>88.50309928314873</v>
      </c>
      <c r="F46" s="1" t="e">
        <f aca="true" t="shared" si="6" ref="F46:F73">D46/B46*100</f>
        <v>#DIV/0!</v>
      </c>
      <c r="G46" s="1">
        <f t="shared" si="4"/>
        <v>89.55908289241621</v>
      </c>
      <c r="H46" s="1">
        <f aca="true" t="shared" si="7" ref="H46:H73">B46-D46</f>
        <v>-5839.7</v>
      </c>
      <c r="I46" s="1">
        <f t="shared" si="5"/>
        <v>680.8000000000002</v>
      </c>
    </row>
    <row r="47" spans="1:9" ht="18">
      <c r="A47" s="29" t="s">
        <v>2</v>
      </c>
      <c r="B47" s="49"/>
      <c r="C47" s="50">
        <v>1.2</v>
      </c>
      <c r="D47" s="51">
        <f>0.3+0.4+0.3</f>
        <v>1</v>
      </c>
      <c r="E47" s="1">
        <f>D47/D45*100</f>
        <v>0.015155418819999097</v>
      </c>
      <c r="F47" s="1" t="e">
        <f t="shared" si="6"/>
        <v>#DIV/0!</v>
      </c>
      <c r="G47" s="1">
        <f t="shared" si="4"/>
        <v>83.33333333333334</v>
      </c>
      <c r="H47" s="1">
        <f t="shared" si="7"/>
        <v>-1</v>
      </c>
      <c r="I47" s="1">
        <f t="shared" si="5"/>
        <v>0.19999999999999996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</f>
        <v>45.4</v>
      </c>
      <c r="E48" s="1">
        <f>D48/D45*100</f>
        <v>0.688056014427959</v>
      </c>
      <c r="F48" s="1" t="e">
        <f t="shared" si="6"/>
        <v>#DIV/0!</v>
      </c>
      <c r="G48" s="1">
        <f t="shared" si="4"/>
        <v>75.41528239202657</v>
      </c>
      <c r="H48" s="1">
        <f t="shared" si="7"/>
        <v>-45.4</v>
      </c>
      <c r="I48" s="1">
        <f t="shared" si="5"/>
        <v>14.800000000000004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</f>
        <v>358.99999999999983</v>
      </c>
      <c r="E49" s="1">
        <f>D49/D45*100</f>
        <v>5.440795356379673</v>
      </c>
      <c r="F49" s="1" t="e">
        <f t="shared" si="6"/>
        <v>#DIV/0!</v>
      </c>
      <c r="G49" s="1">
        <f t="shared" si="4"/>
        <v>66.69143600222921</v>
      </c>
      <c r="H49" s="1">
        <f t="shared" si="7"/>
        <v>-358.99999999999983</v>
      </c>
      <c r="I49" s="1">
        <f t="shared" si="5"/>
        <v>179.30000000000013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353.19999999999783</v>
      </c>
      <c r="E50" s="1">
        <f>D50/D45*100</f>
        <v>5.352893927223648</v>
      </c>
      <c r="F50" s="1" t="e">
        <f t="shared" si="6"/>
        <v>#DIV/0!</v>
      </c>
      <c r="G50" s="1">
        <f t="shared" si="4"/>
        <v>86.10433934665932</v>
      </c>
      <c r="H50" s="1">
        <f t="shared" si="7"/>
        <v>-353.19999999999783</v>
      </c>
      <c r="I50" s="1">
        <f t="shared" si="5"/>
        <v>57.000000000003695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</f>
        <v>12727.900000000001</v>
      </c>
      <c r="E51" s="3">
        <f>D51/D149*100</f>
        <v>1.4814001688471932</v>
      </c>
      <c r="F51" s="3" t="e">
        <f>D51/B51*100</f>
        <v>#DIV/0!</v>
      </c>
      <c r="G51" s="3">
        <f t="shared" si="4"/>
        <v>83.75822584890761</v>
      </c>
      <c r="H51" s="3">
        <f>B51-D51</f>
        <v>-12727.900000000001</v>
      </c>
      <c r="I51" s="3">
        <f t="shared" si="5"/>
        <v>2468.1000000000004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</f>
        <v>8367.600000000002</v>
      </c>
      <c r="E52" s="1">
        <f>D52/D51*100</f>
        <v>65.74218842071356</v>
      </c>
      <c r="F52" s="1" t="e">
        <f t="shared" si="6"/>
        <v>#DIV/0!</v>
      </c>
      <c r="G52" s="1">
        <f t="shared" si="4"/>
        <v>88.67270704180578</v>
      </c>
      <c r="H52" s="1">
        <f t="shared" si="7"/>
        <v>-8367.600000000002</v>
      </c>
      <c r="I52" s="1">
        <f t="shared" si="5"/>
        <v>1068.8999999999978</v>
      </c>
    </row>
    <row r="53" spans="1:9" ht="18">
      <c r="A53" s="29" t="s">
        <v>2</v>
      </c>
      <c r="B53" s="49"/>
      <c r="C53" s="50">
        <v>10.9</v>
      </c>
      <c r="D53" s="51">
        <f>1.4+1.4+1.2+3.1+2.2</f>
        <v>9.3</v>
      </c>
      <c r="E53" s="1">
        <f>D53/D51*100</f>
        <v>0.07306782737136527</v>
      </c>
      <c r="F53" s="1" t="e">
        <f t="shared" si="6"/>
        <v>#DIV/0!</v>
      </c>
      <c r="G53" s="1">
        <f t="shared" si="4"/>
        <v>85.3211009174312</v>
      </c>
      <c r="H53" s="1">
        <f t="shared" si="7"/>
        <v>-9.3</v>
      </c>
      <c r="I53" s="1">
        <f t="shared" si="5"/>
        <v>1.5999999999999996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</f>
        <v>205.60000000000005</v>
      </c>
      <c r="E54" s="1">
        <f>D54/D51*100</f>
        <v>1.6153489578013658</v>
      </c>
      <c r="F54" s="1" t="e">
        <f t="shared" si="6"/>
        <v>#DIV/0!</v>
      </c>
      <c r="G54" s="1">
        <f t="shared" si="4"/>
        <v>77.96738718240427</v>
      </c>
      <c r="H54" s="1">
        <f t="shared" si="7"/>
        <v>-205.60000000000005</v>
      </c>
      <c r="I54" s="1">
        <f t="shared" si="5"/>
        <v>58.09999999999994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</f>
        <v>463.10000000000014</v>
      </c>
      <c r="E55" s="1">
        <f>D55/D51*100</f>
        <v>3.6384635328687382</v>
      </c>
      <c r="F55" s="1" t="e">
        <f t="shared" si="6"/>
        <v>#DIV/0!</v>
      </c>
      <c r="G55" s="1">
        <f t="shared" si="4"/>
        <v>64.88720751015833</v>
      </c>
      <c r="H55" s="1">
        <f t="shared" si="7"/>
        <v>-463.10000000000014</v>
      </c>
      <c r="I55" s="1">
        <f t="shared" si="5"/>
        <v>250.5999999999999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3682.299999999999</v>
      </c>
      <c r="E56" s="1">
        <f>D56/D51*100</f>
        <v>28.930931261244968</v>
      </c>
      <c r="F56" s="1" t="e">
        <f t="shared" si="6"/>
        <v>#DIV/0!</v>
      </c>
      <c r="G56" s="1">
        <f t="shared" si="4"/>
        <v>77.1776492287055</v>
      </c>
      <c r="H56" s="1">
        <f t="shared" si="7"/>
        <v>-3682.299999999999</v>
      </c>
      <c r="I56" s="1">
        <f>C56-D56</f>
        <v>1088.9000000000037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</f>
        <v>5489.3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</f>
        <v>4958.2</v>
      </c>
      <c r="E58" s="3">
        <f>D58/D149*100</f>
        <v>0.5770848543104637</v>
      </c>
      <c r="F58" s="3" t="e">
        <f>D58/B58*100</f>
        <v>#DIV/0!</v>
      </c>
      <c r="G58" s="3">
        <f t="shared" si="4"/>
        <v>90.3248137285264</v>
      </c>
      <c r="H58" s="3">
        <f>B58-D58</f>
        <v>-4958.2</v>
      </c>
      <c r="I58" s="3">
        <f t="shared" si="5"/>
        <v>531.1000000000004</v>
      </c>
    </row>
    <row r="59" spans="1:9" ht="18">
      <c r="A59" s="29" t="s">
        <v>3</v>
      </c>
      <c r="B59" s="49"/>
      <c r="C59" s="50">
        <f>1426.1+141.2</f>
        <v>1567.3</v>
      </c>
      <c r="D59" s="51">
        <f>36.1+65.6+39.2+69.1+1.8+43+66+41.2+71.4+46.8+1.2+82.5+0.1+44.9+89.3+53.8+64.9+50.3+105.6+56.7+78.9+42.1+92.6+54.8+88.7-0.1</f>
        <v>1386.4999999999998</v>
      </c>
      <c r="E59" s="1">
        <f>D59/D58*100</f>
        <v>27.9637771772014</v>
      </c>
      <c r="F59" s="1" t="e">
        <f t="shared" si="6"/>
        <v>#DIV/0!</v>
      </c>
      <c r="G59" s="1">
        <f t="shared" si="4"/>
        <v>88.4642378612901</v>
      </c>
      <c r="H59" s="1">
        <f t="shared" si="7"/>
        <v>-1386.4999999999998</v>
      </c>
      <c r="I59" s="1">
        <f t="shared" si="5"/>
        <v>180.80000000000018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5.975959017385342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</f>
        <v>464.8</v>
      </c>
      <c r="D61" s="51">
        <f>1.3+56.1+4.9+63.5+3.5+0.7+63-0.1+10.3+25.7+2.8+0.3+7.3+0.2+1+0.1+0.3+1+0.2+2.3+0.3+1.5+20.1+5.1+0.1</f>
        <v>271.5000000000001</v>
      </c>
      <c r="E61" s="1">
        <f>D61/D58*100</f>
        <v>5.475777499899159</v>
      </c>
      <c r="F61" s="1" t="e">
        <f t="shared" si="6"/>
        <v>#DIV/0!</v>
      </c>
      <c r="G61" s="1">
        <f t="shared" si="4"/>
        <v>58.41222030981069</v>
      </c>
      <c r="H61" s="1">
        <f t="shared" si="7"/>
        <v>-271.5000000000001</v>
      </c>
      <c r="I61" s="1">
        <f t="shared" si="5"/>
        <v>193.2999999999999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57.91617925860191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205.2999999999994</v>
      </c>
      <c r="D63" s="50">
        <f>D58-D59-D61-D62-D60</f>
        <v>132.2999999999999</v>
      </c>
      <c r="E63" s="1">
        <f>D63/D58*100</f>
        <v>2.668307046912184</v>
      </c>
      <c r="F63" s="1" t="e">
        <f t="shared" si="6"/>
        <v>#DIV/0!</v>
      </c>
      <c r="G63" s="1">
        <f t="shared" si="4"/>
        <v>64.44227959084282</v>
      </c>
      <c r="H63" s="1">
        <f t="shared" si="7"/>
        <v>-132.2999999999999</v>
      </c>
      <c r="I63" s="1">
        <f t="shared" si="5"/>
        <v>72.99999999999949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293.4000000000001</v>
      </c>
      <c r="E68" s="42">
        <f>D68/D149*100</f>
        <v>0.034148823414684795</v>
      </c>
      <c r="F68" s="3" t="e">
        <f>D68/B68*100</f>
        <v>#DIV/0!</v>
      </c>
      <c r="G68" s="3">
        <f t="shared" si="4"/>
        <v>79.25445705024312</v>
      </c>
      <c r="H68" s="3">
        <f>B68-D68</f>
        <v>-293.4000000000001</v>
      </c>
      <c r="I68" s="3">
        <f t="shared" si="5"/>
        <v>76.79999999999995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</f>
        <v>282.1000000000001</v>
      </c>
      <c r="E69" s="1">
        <f>D69/D68*100</f>
        <v>96.14860259032038</v>
      </c>
      <c r="F69" s="1" t="e">
        <f t="shared" si="6"/>
        <v>#DIV/0!</v>
      </c>
      <c r="G69" s="1">
        <f t="shared" si="4"/>
        <v>91.11757105943154</v>
      </c>
      <c r="H69" s="1">
        <f t="shared" si="7"/>
        <v>-282.1000000000001</v>
      </c>
      <c r="I69" s="1">
        <f t="shared" si="5"/>
        <v>27.499999999999943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4.005671747607231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</f>
        <v>43449.69999999998</v>
      </c>
      <c r="E89" s="3">
        <f>D89/D149*100</f>
        <v>5.057110200139839</v>
      </c>
      <c r="F89" s="3" t="e">
        <f aca="true" t="shared" si="10" ref="F89:F95">D89/B89*100</f>
        <v>#DIV/0!</v>
      </c>
      <c r="G89" s="3">
        <f t="shared" si="8"/>
        <v>86.58613137667915</v>
      </c>
      <c r="H89" s="3">
        <f aca="true" t="shared" si="11" ref="H89:H95">B89-D89</f>
        <v>-43449.69999999998</v>
      </c>
      <c r="I89" s="3">
        <f t="shared" si="9"/>
        <v>6731.200000000019</v>
      </c>
    </row>
    <row r="90" spans="1:9" ht="18">
      <c r="A90" s="29" t="s">
        <v>3</v>
      </c>
      <c r="B90" s="49"/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</f>
        <v>37335.299999999996</v>
      </c>
      <c r="E90" s="1">
        <f>D90/D89*100</f>
        <v>85.92763586399909</v>
      </c>
      <c r="F90" s="1" t="e">
        <f t="shared" si="10"/>
        <v>#DIV/0!</v>
      </c>
      <c r="G90" s="1">
        <f t="shared" si="8"/>
        <v>90.181884057971</v>
      </c>
      <c r="H90" s="1">
        <f t="shared" si="11"/>
        <v>-37335.299999999996</v>
      </c>
      <c r="I90" s="1">
        <f t="shared" si="9"/>
        <v>4064.7000000000044</v>
      </c>
    </row>
    <row r="91" spans="1:9" ht="18">
      <c r="A91" s="29" t="s">
        <v>32</v>
      </c>
      <c r="B91" s="49"/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</f>
        <v>1296.7000000000005</v>
      </c>
      <c r="E91" s="1">
        <f>D91/D89*100</f>
        <v>2.984370432937399</v>
      </c>
      <c r="F91" s="1" t="e">
        <f t="shared" si="10"/>
        <v>#DIV/0!</v>
      </c>
      <c r="G91" s="1">
        <f t="shared" si="8"/>
        <v>51.73142902736777</v>
      </c>
      <c r="H91" s="1">
        <f t="shared" si="11"/>
        <v>-1296.7000000000005</v>
      </c>
      <c r="I91" s="1">
        <f t="shared" si="9"/>
        <v>1209.8999999999994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6274.300000000001</v>
      </c>
      <c r="D93" s="50">
        <f>D89-D90-D91-D92</f>
        <v>4817.699999999986</v>
      </c>
      <c r="E93" s="1">
        <f>D93/D89*100</f>
        <v>11.087993703063514</v>
      </c>
      <c r="F93" s="1" t="e">
        <f t="shared" si="10"/>
        <v>#DIV/0!</v>
      </c>
      <c r="G93" s="1">
        <f>D93/C93*100</f>
        <v>76.78466123710989</v>
      </c>
      <c r="H93" s="1">
        <f t="shared" si="11"/>
        <v>-4817.699999999986</v>
      </c>
      <c r="I93" s="1">
        <f>C93-D93</f>
        <v>1456.600000000015</v>
      </c>
    </row>
    <row r="94" spans="1:9" ht="18.75">
      <c r="A94" s="120" t="s">
        <v>12</v>
      </c>
      <c r="B94" s="125"/>
      <c r="C94" s="127">
        <f>48638.3+1900-424+424+830+1679.1+0.1+2819.7+1149.3+400-0.1</f>
        <v>57416.4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</f>
        <v>51931.000000000015</v>
      </c>
      <c r="E94" s="119">
        <f>D94/D149*100</f>
        <v>6.044248632406257</v>
      </c>
      <c r="F94" s="123" t="e">
        <f t="shared" si="10"/>
        <v>#DIV/0!</v>
      </c>
      <c r="G94" s="118">
        <f>D94/C94*100</f>
        <v>90.44628364021432</v>
      </c>
      <c r="H94" s="124">
        <f t="shared" si="11"/>
        <v>-51931.000000000015</v>
      </c>
      <c r="I94" s="119">
        <f>C94-D94</f>
        <v>5485.399999999987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</f>
        <v>3538.100000000001</v>
      </c>
      <c r="E95" s="131">
        <f>D95/D94*100</f>
        <v>6.813078893146675</v>
      </c>
      <c r="F95" s="132" t="e">
        <f t="shared" si="10"/>
        <v>#DIV/0!</v>
      </c>
      <c r="G95" s="133">
        <f>D95/C95*100</f>
        <v>72.37302350318082</v>
      </c>
      <c r="H95" s="122">
        <f t="shared" si="11"/>
        <v>-3538.100000000001</v>
      </c>
      <c r="I95" s="96">
        <f>C95-D95</f>
        <v>1350.599999999999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</f>
        <v>6736.1070000000045</v>
      </c>
      <c r="E101" s="25">
        <f>D101/D149*100</f>
        <v>0.7840154343743088</v>
      </c>
      <c r="F101" s="25" t="e">
        <f>D101/B101*100</f>
        <v>#DIV/0!</v>
      </c>
      <c r="G101" s="25">
        <f aca="true" t="shared" si="12" ref="G101:G147">D101/C101*100</f>
        <v>65.05424642188017</v>
      </c>
      <c r="H101" s="25">
        <f aca="true" t="shared" si="13" ref="H101:H106">B101-D101</f>
        <v>-6736.1070000000045</v>
      </c>
      <c r="I101" s="25">
        <f aca="true" t="shared" si="14" ref="I101:I147">C101-D101</f>
        <v>3618.492999999996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</f>
        <v>6076.799999999998</v>
      </c>
      <c r="E103" s="1">
        <f>D103/D101*100</f>
        <v>90.21234371722412</v>
      </c>
      <c r="F103" s="1" t="e">
        <f aca="true" t="shared" si="15" ref="F103:F147">D103/B103*100</f>
        <v>#DIV/0!</v>
      </c>
      <c r="G103" s="1">
        <f t="shared" si="12"/>
        <v>65.21571152607852</v>
      </c>
      <c r="H103" s="1">
        <f t="shared" si="13"/>
        <v>-6076.799999999998</v>
      </c>
      <c r="I103" s="1">
        <f t="shared" si="14"/>
        <v>3241.2000000000035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659.3070000000062</v>
      </c>
      <c r="E105" s="96">
        <f>D105/D101*100</f>
        <v>9.787656282775878</v>
      </c>
      <c r="F105" s="96" t="e">
        <f t="shared" si="15"/>
        <v>#DIV/0!</v>
      </c>
      <c r="G105" s="96">
        <f t="shared" si="12"/>
        <v>63.6028361952544</v>
      </c>
      <c r="H105" s="96">
        <f>B105-D105</f>
        <v>-659.3070000000062</v>
      </c>
      <c r="I105" s="96">
        <f t="shared" si="14"/>
        <v>377.2929999999924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185259.59999999998</v>
      </c>
      <c r="D106" s="93">
        <f>SUM(D107:D146)-D114-D118+D147-D138-D139-D108-D111-D121-D122-D136-D130-D128</f>
        <v>169427.30000000002</v>
      </c>
      <c r="E106" s="94">
        <f>D106/D149*100</f>
        <v>19.719641954079155</v>
      </c>
      <c r="F106" s="94" t="e">
        <f>D106/B106*100</f>
        <v>#DIV/0!</v>
      </c>
      <c r="G106" s="94">
        <f t="shared" si="12"/>
        <v>91.45399212780339</v>
      </c>
      <c r="H106" s="94">
        <f t="shared" si="13"/>
        <v>-169427.30000000002</v>
      </c>
      <c r="I106" s="94">
        <f t="shared" si="14"/>
        <v>15832.29999999996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</f>
        <v>1127.4</v>
      </c>
      <c r="E107" s="6">
        <f>D107/D106*100</f>
        <v>0.6654181468984042</v>
      </c>
      <c r="F107" s="6" t="e">
        <f t="shared" si="15"/>
        <v>#DIV/0!</v>
      </c>
      <c r="G107" s="6">
        <f t="shared" si="12"/>
        <v>57.485213134815424</v>
      </c>
      <c r="H107" s="6">
        <f aca="true" t="shared" si="16" ref="H107:H147">B107-D107</f>
        <v>-1127.4</v>
      </c>
      <c r="I107" s="6">
        <f t="shared" si="14"/>
        <v>833.8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</f>
        <v>477.59999999999997</v>
      </c>
      <c r="E108" s="1"/>
      <c r="F108" s="1" t="e">
        <f t="shared" si="15"/>
        <v>#DIV/0!</v>
      </c>
      <c r="G108" s="1">
        <f t="shared" si="12"/>
        <v>57.98227510015782</v>
      </c>
      <c r="H108" s="1">
        <f t="shared" si="16"/>
        <v>-477.59999999999997</v>
      </c>
      <c r="I108" s="1">
        <f t="shared" si="14"/>
        <v>346.1000000000001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0.35366201314664164</v>
      </c>
      <c r="F109" s="6" t="e">
        <f>D109/B109*100</f>
        <v>#DIV/0!</v>
      </c>
      <c r="G109" s="6">
        <f t="shared" si="12"/>
        <v>66.29785350741315</v>
      </c>
      <c r="H109" s="6">
        <f t="shared" si="16"/>
        <v>-599.2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/>
      <c r="C110" s="60">
        <f>71.8+12.8</f>
        <v>84.6</v>
      </c>
      <c r="D110" s="83">
        <f>5.3+5.3+0.5+1.7+6+6+6</f>
        <v>30.799999999999997</v>
      </c>
      <c r="E110" s="6">
        <f>D110/D106*100</f>
        <v>0.01817888852622924</v>
      </c>
      <c r="F110" s="6" t="e">
        <f t="shared" si="15"/>
        <v>#DIV/0!</v>
      </c>
      <c r="G110" s="6">
        <f t="shared" si="12"/>
        <v>36.406619385342786</v>
      </c>
      <c r="H110" s="6">
        <f t="shared" si="16"/>
        <v>-30.799999999999997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</f>
        <v>60.20000000000002</v>
      </c>
      <c r="E112" s="6">
        <f>D112/D106*100</f>
        <v>0.0355314639376299</v>
      </c>
      <c r="F112" s="6" t="e">
        <f t="shared" si="15"/>
        <v>#DIV/0!</v>
      </c>
      <c r="G112" s="6">
        <f t="shared" si="12"/>
        <v>89.31750741839764</v>
      </c>
      <c r="H112" s="6">
        <f t="shared" si="16"/>
        <v>-60.20000000000002</v>
      </c>
      <c r="I112" s="6">
        <f t="shared" si="14"/>
        <v>7.199999999999989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</f>
        <v>1226.9000000000005</v>
      </c>
      <c r="E113" s="6">
        <f>D113/D106*100</f>
        <v>0.7241454004165802</v>
      </c>
      <c r="F113" s="6" t="e">
        <f t="shared" si="15"/>
        <v>#DIV/0!</v>
      </c>
      <c r="G113" s="6">
        <f t="shared" si="12"/>
        <v>80.05872756933118</v>
      </c>
      <c r="H113" s="6">
        <f t="shared" si="16"/>
        <v>-1226.9000000000005</v>
      </c>
      <c r="I113" s="6">
        <f t="shared" si="14"/>
        <v>305.59999999999945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0.02124805152416405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</f>
        <v>117.6</v>
      </c>
      <c r="E116" s="6">
        <f>D116/D106*100</f>
        <v>0.06941030164560257</v>
      </c>
      <c r="F116" s="6" t="e">
        <f>D116/B116*100</f>
        <v>#DIV/0!</v>
      </c>
      <c r="G116" s="6">
        <f t="shared" si="12"/>
        <v>47.96084828711256</v>
      </c>
      <c r="H116" s="6">
        <f t="shared" si="16"/>
        <v>-117.6</v>
      </c>
      <c r="I116" s="6">
        <f t="shared" si="14"/>
        <v>127.6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</f>
        <v>217.59999999999997</v>
      </c>
      <c r="E117" s="6">
        <f>D117/D106*100</f>
        <v>0.12843266699050268</v>
      </c>
      <c r="F117" s="6" t="e">
        <f t="shared" si="15"/>
        <v>#DIV/0!</v>
      </c>
      <c r="G117" s="6">
        <f t="shared" si="12"/>
        <v>90.10351966873704</v>
      </c>
      <c r="H117" s="6">
        <f t="shared" si="16"/>
        <v>-217.59999999999997</v>
      </c>
      <c r="I117" s="6">
        <f t="shared" si="14"/>
        <v>23.900000000000034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</f>
        <v>168.89999999999998</v>
      </c>
      <c r="E118" s="1"/>
      <c r="F118" s="1" t="e">
        <f t="shared" si="15"/>
        <v>#DIV/0!</v>
      </c>
      <c r="G118" s="1">
        <f t="shared" si="12"/>
        <v>89.88823842469397</v>
      </c>
      <c r="H118" s="1">
        <f t="shared" si="16"/>
        <v>-168.89999999999998</v>
      </c>
      <c r="I118" s="1">
        <f t="shared" si="14"/>
        <v>19.00000000000003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</f>
        <v>448.3</v>
      </c>
      <c r="E119" s="6">
        <f>D119/D106*100</f>
        <v>0.2645972638411873</v>
      </c>
      <c r="F119" s="6" t="e">
        <f t="shared" si="15"/>
        <v>#DIV/0!</v>
      </c>
      <c r="G119" s="6">
        <f t="shared" si="12"/>
        <v>26.088221601489757</v>
      </c>
      <c r="H119" s="6">
        <f t="shared" si="16"/>
        <v>-448.3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/>
      <c r="C120" s="60">
        <f>628+70+553-88+88</f>
        <v>1251</v>
      </c>
      <c r="D120" s="83">
        <f>110.6+553+71.8+70.5+84.9</f>
        <v>890.8</v>
      </c>
      <c r="E120" s="19">
        <f>D120/D106*100</f>
        <v>0.5257712304923704</v>
      </c>
      <c r="F120" s="6" t="e">
        <f t="shared" si="15"/>
        <v>#DIV/0!</v>
      </c>
      <c r="G120" s="6">
        <f t="shared" si="12"/>
        <v>71.207034372502</v>
      </c>
      <c r="H120" s="6">
        <f t="shared" si="16"/>
        <v>-890.8</v>
      </c>
      <c r="I120" s="6">
        <f t="shared" si="14"/>
        <v>360.20000000000005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</f>
        <v>154.9</v>
      </c>
      <c r="E121" s="6"/>
      <c r="F121" s="1" t="e">
        <f>D121/B121*100</f>
        <v>#DIV/0!</v>
      </c>
      <c r="G121" s="1">
        <f t="shared" si="12"/>
        <v>98.0379746835443</v>
      </c>
      <c r="H121" s="1">
        <f t="shared" si="16"/>
        <v>-154.9</v>
      </c>
      <c r="I121" s="1">
        <f t="shared" si="14"/>
        <v>3.0999999999999943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v>2933.8</v>
      </c>
      <c r="D123" s="83">
        <f>21+0.9+174.2+5+11.4+16.5-0.1+809.5+345.2+0.7+692.9+77.6+2.5-0.1+414.9+15+11.4+189.4+137.7-0.1</f>
        <v>2925.5000000000005</v>
      </c>
      <c r="E123" s="19">
        <f>D123/D106*100</f>
        <v>1.7266992981650537</v>
      </c>
      <c r="F123" s="6" t="e">
        <f t="shared" si="15"/>
        <v>#DIV/0!</v>
      </c>
      <c r="G123" s="6">
        <f t="shared" si="12"/>
        <v>99.71709046288092</v>
      </c>
      <c r="H123" s="6">
        <f t="shared" si="16"/>
        <v>-2925.5000000000005</v>
      </c>
      <c r="I123" s="6">
        <f t="shared" si="14"/>
        <v>8.299999999999727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0.07667005258302528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0.0011804473068980027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0.05010998817782022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</f>
        <v>823.3</v>
      </c>
      <c r="D127" s="83">
        <f>3+3+4.9+21.9-0.1+12.2+1.6+6.9+7.8+0.7+8.4+2.4+5+2.4+0.1+5.6+2.4+0.1+5+2.4+578.6+30.5+2.4+19.2+2.4+0.3+0.9+4.2+55.2+2.8+10.6+2.8</f>
        <v>805.6</v>
      </c>
      <c r="E127" s="19">
        <f>D127/D106*100</f>
        <v>0.47548417521851555</v>
      </c>
      <c r="F127" s="6" t="e">
        <f t="shared" si="15"/>
        <v>#DIV/0!</v>
      </c>
      <c r="G127" s="6">
        <f t="shared" si="12"/>
        <v>97.85011538928703</v>
      </c>
      <c r="H127" s="6">
        <f t="shared" si="16"/>
        <v>-805.6</v>
      </c>
      <c r="I127" s="6">
        <f t="shared" si="14"/>
        <v>17.699999999999932</v>
      </c>
    </row>
    <row r="128" spans="1:9" s="39" customFormat="1" ht="18">
      <c r="A128" s="29" t="s">
        <v>118</v>
      </c>
      <c r="B128" s="81"/>
      <c r="C128" s="51">
        <v>706.8</v>
      </c>
      <c r="D128" s="82">
        <f>698.5+5.6</f>
        <v>704.1</v>
      </c>
      <c r="E128" s="1"/>
      <c r="F128" s="1" t="e">
        <f>D128/B128*100</f>
        <v>#DIV/0!</v>
      </c>
      <c r="G128" s="1">
        <f t="shared" si="12"/>
        <v>99.61799660441427</v>
      </c>
      <c r="H128" s="1">
        <f t="shared" si="16"/>
        <v>-704.1</v>
      </c>
      <c r="I128" s="1">
        <f t="shared" si="14"/>
        <v>2.699999999999932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</f>
        <v>529</v>
      </c>
      <c r="E129" s="19">
        <f>D129/D106*100</f>
        <v>0.3122283126745217</v>
      </c>
      <c r="F129" s="6" t="e">
        <f t="shared" si="15"/>
        <v>#DIV/0!</v>
      </c>
      <c r="G129" s="6">
        <f t="shared" si="12"/>
        <v>81.38461538461539</v>
      </c>
      <c r="H129" s="6">
        <f t="shared" si="16"/>
        <v>-529</v>
      </c>
      <c r="I129" s="6">
        <f t="shared" si="14"/>
        <v>121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</f>
        <v>35.6</v>
      </c>
      <c r="E130" s="1"/>
      <c r="F130" s="1" t="e">
        <f>D130/B130*100</f>
        <v>#DIV/0!</v>
      </c>
      <c r="G130" s="1">
        <f t="shared" si="12"/>
        <v>47.65729585006693</v>
      </c>
      <c r="H130" s="1">
        <f t="shared" si="16"/>
        <v>-35.6</v>
      </c>
      <c r="I130" s="1">
        <f t="shared" si="14"/>
        <v>39.1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0.023195789580545752</v>
      </c>
      <c r="F131" s="6" t="e">
        <f t="shared" si="15"/>
        <v>#DIV/0!</v>
      </c>
      <c r="G131" s="6">
        <f t="shared" si="12"/>
        <v>51.50720838794233</v>
      </c>
      <c r="H131" s="6">
        <f t="shared" si="16"/>
        <v>-39.3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/>
      <c r="C132" s="60">
        <v>220</v>
      </c>
      <c r="D132" s="83"/>
      <c r="E132" s="19">
        <f>D132/D106*100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/>
      <c r="E133" s="19">
        <f>D133/D106*100</f>
        <v>0</v>
      </c>
      <c r="F133" s="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</f>
        <v>1405.7</v>
      </c>
      <c r="E134" s="19">
        <f>D134/D106*100</f>
        <v>0.8296773896532612</v>
      </c>
      <c r="F134" s="6" t="e">
        <f t="shared" si="15"/>
        <v>#DIV/0!</v>
      </c>
      <c r="G134" s="6">
        <f t="shared" si="12"/>
        <v>36.20978336467376</v>
      </c>
      <c r="H134" s="6">
        <f t="shared" si="16"/>
        <v>-1405.7</v>
      </c>
      <c r="I134" s="6">
        <f t="shared" si="14"/>
        <v>2476.3999999999996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</f>
        <v>280</v>
      </c>
      <c r="E135" s="19">
        <f>D135/D106*100</f>
        <v>0.16526262296572036</v>
      </c>
      <c r="F135" s="6" t="e">
        <f t="shared" si="15"/>
        <v>#DIV/0!</v>
      </c>
      <c r="G135" s="6">
        <f>D135/C135*100</f>
        <v>75.10729613733905</v>
      </c>
      <c r="H135" s="6">
        <f t="shared" si="16"/>
        <v>-280</v>
      </c>
      <c r="I135" s="6">
        <f t="shared" si="14"/>
        <v>92.80000000000001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</f>
        <v>87.39999999999999</v>
      </c>
      <c r="E136" s="1">
        <f>D136/D135*100</f>
        <v>31.21428571428571</v>
      </c>
      <c r="F136" s="1" t="e">
        <f t="shared" si="15"/>
        <v>#DIV/0!</v>
      </c>
      <c r="G136" s="1">
        <f>D136/C136*100</f>
        <v>53.71850030731407</v>
      </c>
      <c r="H136" s="1">
        <f t="shared" si="16"/>
        <v>-87.39999999999999</v>
      </c>
      <c r="I136" s="1">
        <f t="shared" si="14"/>
        <v>75.3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</f>
        <v>933.1</v>
      </c>
      <c r="E137" s="19">
        <f>D137/D106*100</f>
        <v>0.5507376910332632</v>
      </c>
      <c r="F137" s="6" t="e">
        <f t="shared" si="15"/>
        <v>#DIV/0!</v>
      </c>
      <c r="G137" s="6">
        <f t="shared" si="12"/>
        <v>89.59193470955353</v>
      </c>
      <c r="H137" s="6">
        <f t="shared" si="16"/>
        <v>-933.1</v>
      </c>
      <c r="I137" s="6">
        <f t="shared" si="14"/>
        <v>108.39999999999998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</f>
        <v>813.3000000000001</v>
      </c>
      <c r="E138" s="1">
        <f>D138/D137*100</f>
        <v>87.16107598328155</v>
      </c>
      <c r="F138" s="1" t="e">
        <f aca="true" t="shared" si="17" ref="F138:F146">D138/B138*100</f>
        <v>#DIV/0!</v>
      </c>
      <c r="G138" s="1">
        <f t="shared" si="12"/>
        <v>90.87150837988828</v>
      </c>
      <c r="H138" s="1">
        <f t="shared" si="16"/>
        <v>-813.3000000000001</v>
      </c>
      <c r="I138" s="1">
        <f t="shared" si="14"/>
        <v>81.69999999999993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</f>
        <v>24.9</v>
      </c>
      <c r="E139" s="1">
        <f>D139/D137*100</f>
        <v>2.668524273925624</v>
      </c>
      <c r="F139" s="1" t="e">
        <f t="shared" si="17"/>
        <v>#DIV/0!</v>
      </c>
      <c r="G139" s="1">
        <f>D139/C139*100</f>
        <v>69.55307262569832</v>
      </c>
      <c r="H139" s="1">
        <f t="shared" si="16"/>
        <v>-24.9</v>
      </c>
      <c r="I139" s="1">
        <f t="shared" si="14"/>
        <v>10.899999999999999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0.11804473068980027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1.609539902955427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</f>
        <v>8436.299999999997</v>
      </c>
      <c r="E142" s="19">
        <f>D142/D106*100</f>
        <v>4.979303807591809</v>
      </c>
      <c r="F142" s="111" t="e">
        <f t="shared" si="17"/>
        <v>#DIV/0!</v>
      </c>
      <c r="G142" s="6">
        <f t="shared" si="12"/>
        <v>56.43010033444814</v>
      </c>
      <c r="H142" s="6">
        <f t="shared" si="16"/>
        <v>-8436.299999999997</v>
      </c>
      <c r="I142" s="6">
        <f t="shared" si="14"/>
        <v>6513.700000000003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</f>
        <v>4345.600000000001</v>
      </c>
      <c r="E143" s="19">
        <f>D143/D106*100</f>
        <v>2.564875908427981</v>
      </c>
      <c r="F143" s="111" t="e">
        <f t="shared" si="17"/>
        <v>#DIV/0!</v>
      </c>
      <c r="G143" s="6">
        <f t="shared" si="12"/>
        <v>84.49378779335423</v>
      </c>
      <c r="H143" s="6">
        <f t="shared" si="16"/>
        <v>-4345.600000000001</v>
      </c>
      <c r="I143" s="6">
        <f t="shared" si="14"/>
        <v>797.4999999999991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4.943713321288835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0.3176583702862526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</f>
        <v>112506.20000000001</v>
      </c>
      <c r="D146" s="83">
        <f>500.9+20883.8+13804+7506.8+2189.4+1247.6+18786.6+13748.5+10000+5000+2324.4+7494.4+700+880+366.4+133+650+1431+4419.6+999.5-1214.3+130.5+0.1+524</f>
        <v>112506.2</v>
      </c>
      <c r="E146" s="19">
        <f>D146/D106*100</f>
        <v>66.40382039966404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-112506.2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</f>
        <v>20408.200000000004</v>
      </c>
      <c r="E147" s="19">
        <f>D147/D106*100</f>
        <v>12.045402364317912</v>
      </c>
      <c r="F147" s="6" t="e">
        <f t="shared" si="15"/>
        <v>#DIV/0!</v>
      </c>
      <c r="G147" s="6">
        <f t="shared" si="12"/>
        <v>91.66704097307691</v>
      </c>
      <c r="H147" s="6">
        <f t="shared" si="16"/>
        <v>-20408.200000000004</v>
      </c>
      <c r="I147" s="6">
        <f t="shared" si="14"/>
        <v>1855.199999999997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197242.19999999998</v>
      </c>
      <c r="D148" s="60">
        <f>D43+D68+D71+D76+D78+D86+D101+D106+D99+D83+D97</f>
        <v>177100.30700000003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988151.6</v>
      </c>
      <c r="D149" s="54">
        <f>D6+D18+D33+D43+D51+D58+D68+D71+D76+D78+D86+D89+D94+D101+D106+D99+D83+D97+D45</f>
        <v>859180.407</v>
      </c>
      <c r="E149" s="38">
        <v>100</v>
      </c>
      <c r="F149" s="3" t="e">
        <f>D149/B149*100</f>
        <v>#DIV/0!</v>
      </c>
      <c r="G149" s="3">
        <f aca="true" t="shared" si="18" ref="G149:G155">D149/C149*100</f>
        <v>86.9482382055547</v>
      </c>
      <c r="H149" s="3">
        <f aca="true" t="shared" si="19" ref="H149:H155">B149-D149</f>
        <v>-859180.407</v>
      </c>
      <c r="I149" s="3">
        <f aca="true" t="shared" si="20" ref="I149:I155">C149-D149</f>
        <v>128971.19299999997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558433.5</v>
      </c>
      <c r="D150" s="67">
        <f>D8+D20+D34+D52+D59+D90+D114+D118+D46+D138+D130</f>
        <v>500839.79999999993</v>
      </c>
      <c r="E150" s="6">
        <f>D150/D149*100</f>
        <v>58.29273990881404</v>
      </c>
      <c r="F150" s="6" t="e">
        <f aca="true" t="shared" si="21" ref="F150:F161">D150/B150*100</f>
        <v>#DIV/0!</v>
      </c>
      <c r="G150" s="6">
        <f t="shared" si="18"/>
        <v>89.68656070955628</v>
      </c>
      <c r="H150" s="6">
        <f t="shared" si="19"/>
        <v>-500839.79999999993</v>
      </c>
      <c r="I150" s="18">
        <f t="shared" si="20"/>
        <v>57593.70000000007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100135.2</v>
      </c>
      <c r="D151" s="68">
        <f>D11+D23+D36+D55+D61+D91+D49+D139+D108+D111+D95+D136</f>
        <v>67885.90000000001</v>
      </c>
      <c r="E151" s="6">
        <f>D151/D149*100</f>
        <v>7.901239302818507</v>
      </c>
      <c r="F151" s="6" t="e">
        <f t="shared" si="21"/>
        <v>#DIV/0!</v>
      </c>
      <c r="G151" s="6">
        <f t="shared" si="18"/>
        <v>67.79424218456647</v>
      </c>
      <c r="H151" s="6">
        <f t="shared" si="19"/>
        <v>-67885.90000000001</v>
      </c>
      <c r="I151" s="18">
        <f t="shared" si="20"/>
        <v>32249.29999999999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26078.3</v>
      </c>
      <c r="D152" s="67">
        <f>D22+D10+D54+D48+D60+D35+D102+D122</f>
        <v>20629.099999999995</v>
      </c>
      <c r="E152" s="6">
        <f>D152/D149*100</f>
        <v>2.4010207672251997</v>
      </c>
      <c r="F152" s="6" t="e">
        <f t="shared" si="21"/>
        <v>#DIV/0!</v>
      </c>
      <c r="G152" s="6">
        <f t="shared" si="18"/>
        <v>79.10446616535586</v>
      </c>
      <c r="H152" s="6">
        <f t="shared" si="19"/>
        <v>-20629.099999999995</v>
      </c>
      <c r="I152" s="18">
        <f t="shared" si="20"/>
        <v>5449.200000000004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14806.300000000001</v>
      </c>
      <c r="D153" s="67">
        <f>D12+D24+D103+D62+D38+D92+D128</f>
        <v>11204.3</v>
      </c>
      <c r="E153" s="6">
        <f>D153/D149*100</f>
        <v>1.304068378272504</v>
      </c>
      <c r="F153" s="6" t="e">
        <f t="shared" si="21"/>
        <v>#DIV/0!</v>
      </c>
      <c r="G153" s="6">
        <f t="shared" si="18"/>
        <v>75.6725177795938</v>
      </c>
      <c r="H153" s="6">
        <f t="shared" si="19"/>
        <v>-11204.3</v>
      </c>
      <c r="I153" s="18">
        <f t="shared" si="20"/>
        <v>3602.000000000002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13534.7</v>
      </c>
      <c r="D154" s="67">
        <f>D9+D21+D47+D53+D121</f>
        <v>11844.599999999999</v>
      </c>
      <c r="E154" s="6">
        <f>D154/D149*100</f>
        <v>1.3785928896304545</v>
      </c>
      <c r="F154" s="6" t="e">
        <f t="shared" si="21"/>
        <v>#DIV/0!</v>
      </c>
      <c r="G154" s="6">
        <f t="shared" si="18"/>
        <v>87.51283737356572</v>
      </c>
      <c r="H154" s="6">
        <f t="shared" si="19"/>
        <v>-11844.599999999999</v>
      </c>
      <c r="I154" s="18">
        <f t="shared" si="20"/>
        <v>1690.1000000000022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275163.6</v>
      </c>
      <c r="D155" s="67">
        <f>D149-D150-D151-D152-D153-D154</f>
        <v>246776.70700000008</v>
      </c>
      <c r="E155" s="6">
        <f>D155/D149*100</f>
        <v>28.722338753239292</v>
      </c>
      <c r="F155" s="6" t="e">
        <f t="shared" si="21"/>
        <v>#DIV/0!</v>
      </c>
      <c r="G155" s="43">
        <f t="shared" si="18"/>
        <v>89.68363075639368</v>
      </c>
      <c r="H155" s="6">
        <f t="shared" si="19"/>
        <v>-246776.70700000008</v>
      </c>
      <c r="I155" s="6">
        <f t="shared" si="20"/>
        <v>28386.892999999895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</f>
        <v>25696.399999999998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</f>
        <v>12860.899999999992</v>
      </c>
      <c r="E157" s="15"/>
      <c r="F157" s="6" t="e">
        <f t="shared" si="21"/>
        <v>#DIV/0!</v>
      </c>
      <c r="G157" s="6">
        <f aca="true" t="shared" si="22" ref="G157:G166">D157/C157*100</f>
        <v>50.04942326551577</v>
      </c>
      <c r="H157" s="6">
        <f>B157-D157</f>
        <v>-12860.899999999992</v>
      </c>
      <c r="I157" s="6">
        <f aca="true" t="shared" si="23" ref="I157:I166">C157-D157</f>
        <v>12835.500000000005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</f>
        <v>19467.1</v>
      </c>
      <c r="D158" s="67">
        <f>132.1+649.5+498.6+2.9+146.5+119.3+11.1+935+701.6+2.9+12.3-0.1+18.6+43.3+39.7+94+282.1+33.2+9+121.6+250.9+78.8+80+13.6+23.8+457.4+36+8.5+326.3+22.2+795.3+172.7+29.4+49.6+1021.9-0.1+17.1+3.9+950.9+26.4+707.9+336.2+213.7+78.2+0.1</f>
        <v>9553.900000000001</v>
      </c>
      <c r="E158" s="6"/>
      <c r="F158" s="6" t="e">
        <f t="shared" si="21"/>
        <v>#DIV/0!</v>
      </c>
      <c r="G158" s="6">
        <f t="shared" si="22"/>
        <v>49.077160953608924</v>
      </c>
      <c r="H158" s="6">
        <f aca="true" t="shared" si="24" ref="H158:H165">B158-D158</f>
        <v>-9553.900000000001</v>
      </c>
      <c r="I158" s="6">
        <f t="shared" si="23"/>
        <v>9913.199999999997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</f>
        <v>208218.10000000003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+1031.5+273.8+269.3+713.4+446.6-1008.4+495.4</f>
        <v>97571.30000000002</v>
      </c>
      <c r="E159" s="6"/>
      <c r="F159" s="6" t="e">
        <f t="shared" si="21"/>
        <v>#DIV/0!</v>
      </c>
      <c r="G159" s="6">
        <f t="shared" si="22"/>
        <v>46.86014328245239</v>
      </c>
      <c r="H159" s="6">
        <f t="shared" si="24"/>
        <v>-97571.30000000002</v>
      </c>
      <c r="I159" s="6">
        <f t="shared" si="23"/>
        <v>110646.80000000002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</f>
        <v>2449.4</v>
      </c>
      <c r="E160" s="6"/>
      <c r="F160" s="6" t="e">
        <f t="shared" si="21"/>
        <v>#DIV/0!</v>
      </c>
      <c r="G160" s="6">
        <f t="shared" si="22"/>
        <v>92.45112100853024</v>
      </c>
      <c r="H160" s="6">
        <f t="shared" si="24"/>
        <v>-2449.4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</f>
        <v>4254.2</v>
      </c>
      <c r="E161" s="19"/>
      <c r="F161" s="6" t="e">
        <f t="shared" si="21"/>
        <v>#DIV/0!</v>
      </c>
      <c r="G161" s="6">
        <f t="shared" si="22"/>
        <v>31.103864769619953</v>
      </c>
      <c r="H161" s="6">
        <f t="shared" si="24"/>
        <v>-4254.2</v>
      </c>
      <c r="I161" s="6">
        <f t="shared" si="23"/>
        <v>9423.2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 t="e">
        <f>D165/B165*100</f>
        <v>#DIV/0!</v>
      </c>
      <c r="G165" s="6">
        <f t="shared" si="22"/>
        <v>93.4868295865387</v>
      </c>
      <c r="H165" s="6">
        <f t="shared" si="24"/>
        <v>-3439.1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1263216.9000000001</v>
      </c>
      <c r="D166" s="90">
        <f>D149+D157+D161+D162+D158+D165+D164+D159+D163+D160</f>
        <v>989995.1070000001</v>
      </c>
      <c r="E166" s="25"/>
      <c r="F166" s="3" t="e">
        <f>D166/B166*100</f>
        <v>#DIV/0!</v>
      </c>
      <c r="G166" s="3">
        <f t="shared" si="22"/>
        <v>78.3709517344171</v>
      </c>
      <c r="H166" s="3">
        <f>B166-D166</f>
        <v>-989995.1070000001</v>
      </c>
      <c r="I166" s="3">
        <f t="shared" si="23"/>
        <v>273221.79300000006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859180.407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859180.407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2015-11-30T12:36:43Z</cp:lastPrinted>
  <dcterms:created xsi:type="dcterms:W3CDTF">2000-06-20T04:48:00Z</dcterms:created>
  <dcterms:modified xsi:type="dcterms:W3CDTF">2015-12-02T06:07:40Z</dcterms:modified>
  <cp:category/>
  <cp:version/>
  <cp:contentType/>
  <cp:contentStatus/>
</cp:coreProperties>
</file>